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5132" windowHeight="8136" activeTab="1"/>
  </bookViews>
  <sheets>
    <sheet name="Расчет Дотации" sheetId="4" r:id="rId1"/>
    <sheet name="Субвенции от численности" sheetId="17" r:id="rId2"/>
  </sheets>
  <definedNames>
    <definedName name="_xlnm.Print_Titles" localSheetId="0">'Расчет Дотации'!$A:$A</definedName>
    <definedName name="_xlnm.Print_Area" localSheetId="1">'Субвенции от численности'!$A$1:$M$34</definedName>
  </definedNames>
  <calcPr calcId="124519"/>
</workbook>
</file>

<file path=xl/calcChain.xml><?xml version="1.0" encoding="utf-8"?>
<calcChain xmlns="http://schemas.openxmlformats.org/spreadsheetml/2006/main">
  <c r="M6" i="17"/>
  <c r="D15" s="1"/>
  <c r="D14"/>
  <c r="D8"/>
  <c r="F8" s="1"/>
  <c r="I8" s="1"/>
  <c r="C12"/>
  <c r="E12"/>
  <c r="H12"/>
  <c r="J12"/>
  <c r="F14"/>
  <c r="C16"/>
  <c r="E16"/>
  <c r="E18" s="1"/>
  <c r="E20" s="1"/>
  <c r="J16"/>
  <c r="C18"/>
  <c r="H18"/>
  <c r="J18"/>
  <c r="F19"/>
  <c r="I19" s="1"/>
  <c r="G19"/>
  <c r="H19"/>
  <c r="C20"/>
  <c r="H20"/>
  <c r="AC7" i="4"/>
  <c r="AA11"/>
  <c r="AC11"/>
  <c r="D9" i="17"/>
  <c r="D11"/>
  <c r="F11" s="1"/>
  <c r="F9"/>
  <c r="Q13" i="4"/>
  <c r="G10" i="17"/>
  <c r="G15"/>
  <c r="G9"/>
  <c r="I9" s="1"/>
  <c r="G11"/>
  <c r="G14"/>
  <c r="I14" s="1"/>
  <c r="AB9" i="4"/>
  <c r="AD6"/>
  <c r="AB6"/>
  <c r="G8" i="17"/>
  <c r="G12" s="1"/>
  <c r="AB7" i="4"/>
  <c r="AD7"/>
  <c r="AB8"/>
  <c r="AD8"/>
  <c r="AB11"/>
  <c r="AD11"/>
  <c r="AB10"/>
  <c r="AD10"/>
  <c r="AD5"/>
  <c r="AB5"/>
  <c r="D16" i="17" l="1"/>
  <c r="F16" s="1"/>
  <c r="F15"/>
  <c r="I11"/>
  <c r="I15"/>
  <c r="D10"/>
  <c r="F10" s="1"/>
  <c r="I10" s="1"/>
  <c r="G16"/>
  <c r="I16" s="1"/>
  <c r="D12" l="1"/>
  <c r="G18"/>
  <c r="G20"/>
  <c r="D18" l="1"/>
  <c r="F12"/>
  <c r="I12" s="1"/>
  <c r="D20" l="1"/>
  <c r="F20" s="1"/>
  <c r="F18"/>
  <c r="I18" s="1"/>
  <c r="I20" s="1"/>
</calcChain>
</file>

<file path=xl/sharedStrings.xml><?xml version="1.0" encoding="utf-8"?>
<sst xmlns="http://schemas.openxmlformats.org/spreadsheetml/2006/main" count="75" uniqueCount="60">
  <si>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</si>
  <si>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</si>
  <si>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</si>
  <si>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</si>
  <si>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</si>
  <si>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</si>
  <si>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х</t>
  </si>
  <si>
    <t xml:space="preserve"> У1                             Первый критерий выравнивания                      (1мин +  мах) / 2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</si>
  <si>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</si>
  <si>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</si>
  <si>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</si>
  <si>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</si>
  <si>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</si>
  <si>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</si>
  <si>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Второй критерий выравнивания (У2=1)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</si>
  <si>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</si>
  <si>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</si>
  <si>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</si>
  <si>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</si>
  <si>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</si>
  <si>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Бекетовское с.п.</t>
  </si>
  <si>
    <t>Ермоловское с.п</t>
  </si>
  <si>
    <t>Каргинское с.п.</t>
  </si>
  <si>
    <t xml:space="preserve">Стемасское с.п. </t>
  </si>
  <si>
    <t>Чуфаровское г.п</t>
  </si>
  <si>
    <t>Вешкаймское г.п.</t>
  </si>
  <si>
    <t>Субвенции на реализацию полномочий по расчету и предоставлению дотаций поселениям</t>
  </si>
  <si>
    <t>Наименование поселения</t>
  </si>
  <si>
    <t>Всего доходов (тыс.руб.)</t>
  </si>
  <si>
    <t>Ермоловское с.п.</t>
  </si>
  <si>
    <t>Стемасское с.п.</t>
  </si>
  <si>
    <t>Итого по с.п.</t>
  </si>
  <si>
    <t>Чуфаровское г.п.</t>
  </si>
  <si>
    <t>Итого по г.п.</t>
  </si>
  <si>
    <t>Итого по консолидированному бюджету</t>
  </si>
  <si>
    <t>4а</t>
  </si>
  <si>
    <t>4б</t>
  </si>
  <si>
    <t>Доходный потенциал поселений (гр15+гр16)</t>
  </si>
  <si>
    <t>Доходный потенциал на душу населения (руб.) гр.4а/гр2</t>
  </si>
  <si>
    <t>Индекс доходного потенциала  (гр.4б/гр.4общ)</t>
  </si>
  <si>
    <t>Дотация +Субвенции от численности</t>
  </si>
  <si>
    <t>Муниципальный район (гос.полномочия)</t>
  </si>
  <si>
    <t>2013г</t>
  </si>
  <si>
    <t>Налоговый потенциал (налоги невходящие в репрезентативную систему налогов) тыс.руб.(НДФЛ,земельный налог, налог на имущество)</t>
  </si>
  <si>
    <t xml:space="preserve">Прогноз налоговых и неналоговых доходов поселений в очередном финансовом году  (тыс.руб.) </t>
  </si>
  <si>
    <t>Степень сокращения отставания  П=0,65</t>
  </si>
  <si>
    <t>Иные</t>
  </si>
  <si>
    <t>Всего расходов</t>
  </si>
  <si>
    <t>отклонение от всего расходов</t>
  </si>
  <si>
    <t>расходы по смете</t>
  </si>
  <si>
    <t>Сумма по РСД от24.12.2014г</t>
  </si>
  <si>
    <t>Дотация и+ субвенции от численности</t>
  </si>
  <si>
    <t>Дотация +Субсидии на ЗП и КУ</t>
  </si>
  <si>
    <t>Расчёт дотации на выравнивание бюджетной обеспеченности на 2022 год   МО "Вешкаймский район"</t>
  </si>
  <si>
    <t>Численность населения на 01.01.19 (тыс.чел.)</t>
  </si>
  <si>
    <t xml:space="preserve">Финансовая помощь поселениям на 2022 год 5948,9 (тыс.руб.) </t>
  </si>
  <si>
    <t>Численность населения на 01.01.2019 г</t>
  </si>
  <si>
    <t xml:space="preserve">Собственные доходы на 2022 год </t>
  </si>
  <si>
    <t>Расчет субвенции на 2022 г.(4887,4-3,245)/16,303*гр.1численность)</t>
  </si>
  <si>
    <t>Численность  Вешкаймского района по состоянию на 01.01.2019 год - 16303 чел.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</si>
</sst>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#,##0.000"/>
  </numFmts>
  <fonts count="1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24"/>
      <name val="PT Astra Serif"/>
      <family val="1"/>
      <charset val="204"/>
    </font>
    <font>
      <b/>
      <sz val="20"/>
      <name val="PT Astra Serif"/>
      <family val="1"/>
      <charset val="204"/>
    </font>
    <font>
      <b/>
      <sz val="24"/>
      <name val="PT Astra Serif"/>
      <family val="1"/>
      <charset val="204"/>
    </font>
    <font>
      <sz val="28"/>
      <name val="PT Astra Serif"/>
      <family val="1"/>
      <charset val="204"/>
    </font>
    <font>
      <sz val="26"/>
      <name val="PT Astra Serif"/>
      <family val="1"/>
      <charset val="204"/>
    </font>
    <font>
      <sz val="20"/>
      <name val="PT Astra Serif"/>
      <family val="1"/>
      <charset val="204"/>
    </font>
    <font>
      <b/>
      <sz val="28"/>
      <name val="PT Astra Serif"/>
      <family val="1"/>
      <charset val="204"/>
    </font>
    <font>
      <b/>
      <sz val="26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8" fillId="2" borderId="1" xfId="0" applyNumberFormat="1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 wrapText="1"/>
    </xf>
    <xf numFmtId="165" fontId="5" fillId="2" borderId="1" xfId="0" applyNumberFormat="1" applyFont="1" applyFill="1" applyBorder="1" applyAlignment="1">
      <alignment horizontal="right" wrapText="1"/>
    </xf>
    <xf numFmtId="165" fontId="8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3" fillId="2" borderId="0" xfId="0" applyNumberFormat="1" applyFont="1" applyFill="1" applyAlignment="1"/>
    <xf numFmtId="0" fontId="4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justify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justify" wrapText="1"/>
    </xf>
    <xf numFmtId="0" fontId="2" fillId="2" borderId="0" xfId="0" applyFont="1" applyFill="1" applyAlignment="1">
      <alignment horizontal="center" vertical="justify" wrapText="1"/>
    </xf>
    <xf numFmtId="0" fontId="5" fillId="2" borderId="1" xfId="0" applyFont="1" applyFill="1" applyBorder="1" applyAlignment="1">
      <alignment horizontal="left" vertical="justify" wrapText="1"/>
    </xf>
    <xf numFmtId="0" fontId="5" fillId="2" borderId="1" xfId="0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167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right" vertical="justify" wrapText="1"/>
    </xf>
    <xf numFmtId="2" fontId="5" fillId="2" borderId="0" xfId="0" applyNumberFormat="1" applyFont="1" applyFill="1" applyAlignment="1">
      <alignment horizontal="right" vertical="justify" wrapText="1"/>
    </xf>
    <xf numFmtId="4" fontId="5" fillId="2" borderId="0" xfId="0" applyNumberFormat="1" applyFont="1" applyFill="1" applyAlignment="1">
      <alignment horizontal="right" vertical="justify" wrapText="1"/>
    </xf>
    <xf numFmtId="0" fontId="6" fillId="2" borderId="1" xfId="0" applyFont="1" applyFill="1" applyBorder="1" applyAlignment="1">
      <alignment horizontal="right" vertical="justify" wrapText="1"/>
    </xf>
    <xf numFmtId="4" fontId="6" fillId="2" borderId="1" xfId="0" applyNumberFormat="1" applyFont="1" applyFill="1" applyBorder="1" applyAlignment="1">
      <alignment horizontal="right" vertical="justify" wrapText="1"/>
    </xf>
    <xf numFmtId="0" fontId="7" fillId="2" borderId="0" xfId="0" applyFont="1" applyFill="1" applyAlignment="1">
      <alignment horizontal="right" vertical="justify" wrapText="1"/>
    </xf>
    <xf numFmtId="0" fontId="8" fillId="2" borderId="1" xfId="0" applyFont="1" applyFill="1" applyBorder="1" applyAlignment="1">
      <alignment horizontal="left" vertical="justify" wrapText="1"/>
    </xf>
    <xf numFmtId="166" fontId="8" fillId="2" borderId="1" xfId="0" applyNumberFormat="1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 wrapText="1"/>
    </xf>
    <xf numFmtId="167" fontId="8" fillId="2" borderId="1" xfId="0" applyNumberFormat="1" applyFont="1" applyFill="1" applyBorder="1" applyAlignment="1">
      <alignment horizontal="right" wrapText="1"/>
    </xf>
    <xf numFmtId="2" fontId="8" fillId="2" borderId="0" xfId="0" applyNumberFormat="1" applyFont="1" applyFill="1" applyAlignment="1">
      <alignment horizontal="right" vertical="justify" wrapText="1"/>
    </xf>
    <xf numFmtId="0" fontId="9" fillId="2" borderId="1" xfId="0" applyFont="1" applyFill="1" applyBorder="1" applyAlignment="1">
      <alignment horizontal="right" vertical="justify" wrapText="1"/>
    </xf>
    <xf numFmtId="0" fontId="3" fillId="2" borderId="0" xfId="0" applyFont="1" applyFill="1" applyAlignment="1">
      <alignment horizontal="right" vertical="justify" wrapText="1"/>
    </xf>
    <xf numFmtId="0" fontId="7" fillId="2" borderId="0" xfId="0" applyFont="1" applyFill="1" applyAlignment="1">
      <alignment vertical="justify" wrapText="1"/>
    </xf>
    <xf numFmtId="165" fontId="7" fillId="2" borderId="0" xfId="0" applyNumberFormat="1" applyFont="1" applyFill="1" applyBorder="1" applyAlignment="1">
      <alignment vertical="justify" wrapText="1"/>
    </xf>
    <xf numFmtId="165" fontId="7" fillId="2" borderId="0" xfId="0" applyNumberFormat="1" applyFont="1" applyFill="1" applyAlignment="1">
      <alignment vertical="justify" wrapText="1"/>
    </xf>
    <xf numFmtId="2" fontId="7" fillId="2" borderId="0" xfId="0" applyNumberFormat="1" applyFont="1" applyFill="1" applyAlignment="1">
      <alignment vertical="justify" wrapText="1"/>
    </xf>
    <xf numFmtId="0" fontId="7" fillId="2" borderId="0" xfId="0" applyFont="1" applyFill="1"/>
    <xf numFmtId="165" fontId="7" fillId="2" borderId="0" xfId="0" applyNumberFormat="1" applyFont="1" applyFill="1"/>
    <xf numFmtId="0" fontId="10" fillId="2" borderId="0" xfId="0" applyFont="1" applyFill="1" applyBorder="1"/>
    <xf numFmtId="0" fontId="10" fillId="2" borderId="1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0" fillId="2" borderId="0" xfId="0" applyFont="1" applyFill="1"/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5" fontId="10" fillId="2" borderId="1" xfId="0" applyNumberFormat="1" applyFont="1" applyFill="1" applyBorder="1"/>
    <xf numFmtId="4" fontId="10" fillId="2" borderId="1" xfId="0" applyNumberFormat="1" applyFont="1" applyFill="1" applyBorder="1"/>
    <xf numFmtId="2" fontId="10" fillId="2" borderId="1" xfId="0" applyNumberFormat="1" applyFont="1" applyFill="1" applyBorder="1"/>
    <xf numFmtId="164" fontId="11" fillId="2" borderId="2" xfId="0" applyNumberFormat="1" applyFont="1" applyFill="1" applyBorder="1"/>
    <xf numFmtId="0" fontId="11" fillId="2" borderId="1" xfId="0" applyFont="1" applyFill="1" applyBorder="1"/>
    <xf numFmtId="165" fontId="11" fillId="2" borderId="1" xfId="0" applyNumberFormat="1" applyFont="1" applyFill="1" applyBorder="1"/>
    <xf numFmtId="4" fontId="11" fillId="2" borderId="1" xfId="0" applyNumberFormat="1" applyFont="1" applyFill="1" applyBorder="1"/>
    <xf numFmtId="2" fontId="11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164" fontId="10" fillId="2" borderId="0" xfId="0" applyNumberFormat="1" applyFont="1" applyFill="1" applyBorder="1"/>
    <xf numFmtId="0" fontId="10" fillId="2" borderId="3" xfId="0" applyFont="1" applyFill="1" applyBorder="1"/>
    <xf numFmtId="165" fontId="10" fillId="2" borderId="3" xfId="0" applyNumberFormat="1" applyFont="1" applyFill="1" applyBorder="1"/>
    <xf numFmtId="165" fontId="11" fillId="2" borderId="3" xfId="0" applyNumberFormat="1" applyFont="1" applyFill="1" applyBorder="1"/>
    <xf numFmtId="0" fontId="11" fillId="2" borderId="3" xfId="0" applyFont="1" applyFill="1" applyBorder="1"/>
    <xf numFmtId="0" fontId="7" fillId="2" borderId="0" xfId="0" applyFont="1" applyFill="1" applyAlignment="1">
      <alignment horizontal="left" vertical="justify" wrapText="1"/>
    </xf>
    <xf numFmtId="0" fontId="1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topLeftCell="A3" zoomScale="60" zoomScaleNormal="60" workbookViewId="0">
      <pane xSplit="1" topLeftCell="S1" activePane="topRight" state="frozen"/>
      <selection pane="topRight" activeCell="U10" sqref="U10"/>
    </sheetView>
  </sheetViews>
  <sheetFormatPr defaultColWidth="19.5546875" defaultRowHeight="30.6"/>
  <cols>
    <col min="1" max="1" width="55.44140625" style="5" customWidth="1"/>
    <col min="2" max="2" width="27.44140625" style="5" customWidth="1"/>
    <col min="3" max="3" width="32.88671875" style="5" customWidth="1"/>
    <col min="4" max="6" width="24.44140625" style="5" customWidth="1"/>
    <col min="7" max="7" width="29" style="5" customWidth="1"/>
    <col min="8" max="8" width="26.6640625" style="5" customWidth="1"/>
    <col min="9" max="9" width="25.44140625" style="5" customWidth="1"/>
    <col min="10" max="10" width="33.109375" style="5" customWidth="1"/>
    <col min="11" max="11" width="33" style="5" customWidth="1"/>
    <col min="12" max="12" width="26.109375" style="5" customWidth="1"/>
    <col min="13" max="13" width="30.44140625" style="5" customWidth="1"/>
    <col min="14" max="14" width="26.88671875" style="5" customWidth="1"/>
    <col min="15" max="16" width="33.44140625" style="5" customWidth="1"/>
    <col min="17" max="17" width="46.5546875" style="5" customWidth="1"/>
    <col min="18" max="18" width="31.5546875" style="5" customWidth="1"/>
    <col min="19" max="19" width="35.5546875" style="5" customWidth="1"/>
    <col min="20" max="20" width="21.88671875" style="5" customWidth="1"/>
    <col min="21" max="21" width="48.5546875" style="5" customWidth="1"/>
    <col min="22" max="22" width="25" style="5" customWidth="1"/>
    <col min="23" max="23" width="30.6640625" style="5" customWidth="1"/>
    <col min="24" max="24" width="30.88671875" style="5" customWidth="1"/>
    <col min="25" max="25" width="31.88671875" style="5" customWidth="1"/>
    <col min="26" max="26" width="29.5546875" style="5" customWidth="1"/>
    <col min="27" max="27" width="22" style="5" hidden="1" customWidth="1"/>
    <col min="28" max="28" width="19.5546875" style="5" hidden="1" customWidth="1"/>
    <col min="29" max="29" width="28.44140625" style="5" hidden="1" customWidth="1"/>
    <col min="30" max="30" width="31.44140625" style="5" hidden="1" customWidth="1"/>
    <col min="31" max="16384" width="19.5546875" style="5"/>
  </cols>
  <sheetData>
    <row r="1" spans="1:30" ht="30" customHeight="1">
      <c r="B1" s="6" t="s">
        <v>53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30" s="8" customFormat="1"/>
    <row r="3" spans="1:30" s="10" customFormat="1" ht="320.25" customHeight="1">
      <c r="A3" s="9" t="s">
        <v>0</v>
      </c>
      <c r="B3" s="9" t="s">
        <v>54</v>
      </c>
      <c r="C3" s="9" t="s">
        <v>44</v>
      </c>
      <c r="D3" s="9" t="s">
        <v>1</v>
      </c>
      <c r="E3" s="9" t="s">
        <v>37</v>
      </c>
      <c r="F3" s="9" t="s">
        <v>38</v>
      </c>
      <c r="G3" s="9" t="s">
        <v>39</v>
      </c>
      <c r="H3" s="9" t="s">
        <v>2</v>
      </c>
      <c r="I3" s="9" t="s">
        <v>3</v>
      </c>
      <c r="J3" s="9" t="s">
        <v>7</v>
      </c>
      <c r="K3" s="9" t="s">
        <v>4</v>
      </c>
      <c r="L3" s="9" t="s">
        <v>45</v>
      </c>
      <c r="M3" s="9" t="s">
        <v>5</v>
      </c>
      <c r="N3" s="9" t="s">
        <v>8</v>
      </c>
      <c r="O3" s="9" t="s">
        <v>9</v>
      </c>
      <c r="P3" s="9" t="s">
        <v>10</v>
      </c>
      <c r="Q3" s="9" t="s">
        <v>43</v>
      </c>
      <c r="R3" s="9" t="s">
        <v>11</v>
      </c>
      <c r="S3" s="9" t="s">
        <v>12</v>
      </c>
      <c r="T3" s="9" t="s">
        <v>14</v>
      </c>
      <c r="U3" s="9" t="s">
        <v>13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40</v>
      </c>
      <c r="AC3" s="9" t="s">
        <v>50</v>
      </c>
      <c r="AD3" s="9" t="s">
        <v>51</v>
      </c>
    </row>
    <row r="4" spans="1:30" s="12" customFormat="1">
      <c r="A4" s="11">
        <v>1</v>
      </c>
      <c r="B4" s="11">
        <v>2</v>
      </c>
      <c r="C4" s="11">
        <v>3</v>
      </c>
      <c r="D4" s="11">
        <v>4</v>
      </c>
      <c r="E4" s="11" t="s">
        <v>35</v>
      </c>
      <c r="F4" s="11" t="s">
        <v>36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A4" s="12" t="s">
        <v>42</v>
      </c>
      <c r="AC4" s="11"/>
      <c r="AD4" s="11"/>
    </row>
    <row r="5" spans="1:30" s="27" customFormat="1" ht="34.5" customHeight="1">
      <c r="A5" s="13" t="s">
        <v>20</v>
      </c>
      <c r="B5" s="14">
        <v>1.5229999999999999</v>
      </c>
      <c r="C5" s="15">
        <v>858</v>
      </c>
      <c r="D5" s="15">
        <v>563.36178594878538</v>
      </c>
      <c r="E5" s="15">
        <v>1314.27</v>
      </c>
      <c r="F5" s="15">
        <v>862.9481286933684</v>
      </c>
      <c r="G5" s="3">
        <v>0.50580694475145882</v>
      </c>
      <c r="H5" s="3">
        <v>1.1237381531317667</v>
      </c>
      <c r="I5" s="3">
        <v>0.45011103640275635</v>
      </c>
      <c r="J5" s="3"/>
      <c r="K5" s="15">
        <v>1901.6069578834754</v>
      </c>
      <c r="L5" s="16">
        <v>0.65</v>
      </c>
      <c r="M5" s="17">
        <v>1236.0445226242591</v>
      </c>
      <c r="N5" s="15">
        <v>2550.3145226242591</v>
      </c>
      <c r="O5" s="15">
        <v>1674.5335013947861</v>
      </c>
      <c r="P5" s="18">
        <v>0.7285869197040149</v>
      </c>
      <c r="Q5" s="19">
        <v>858</v>
      </c>
      <c r="R5" s="3">
        <v>456.27</v>
      </c>
      <c r="S5" s="19">
        <v>1674.5335013947861</v>
      </c>
      <c r="T5" s="20" t="s">
        <v>6</v>
      </c>
      <c r="U5" s="15">
        <v>792.49349647455108</v>
      </c>
      <c r="V5" s="21" t="s">
        <v>6</v>
      </c>
      <c r="W5" s="17">
        <v>1682.9289345596333</v>
      </c>
      <c r="X5" s="18">
        <v>2918.9734571838926</v>
      </c>
      <c r="Y5" s="3">
        <v>1.4498007257703738</v>
      </c>
      <c r="Z5" s="22">
        <v>3375.2434571838926</v>
      </c>
      <c r="AA5" s="23">
        <v>4045.6</v>
      </c>
      <c r="AB5" s="24">
        <f>Z5-AA5</f>
        <v>-670.35654281610732</v>
      </c>
      <c r="AC5" s="25">
        <v>3512.76</v>
      </c>
      <c r="AD5" s="26">
        <f>Z5-AC5</f>
        <v>-137.51654281610763</v>
      </c>
    </row>
    <row r="6" spans="1:30" s="27" customFormat="1" ht="35.1" customHeight="1">
      <c r="A6" s="13" t="s">
        <v>21</v>
      </c>
      <c r="B6" s="14">
        <v>2.4860000000000002</v>
      </c>
      <c r="C6" s="15">
        <v>1608.4</v>
      </c>
      <c r="D6" s="15">
        <v>646.98310539018507</v>
      </c>
      <c r="E6" s="15">
        <v>2243.971</v>
      </c>
      <c r="F6" s="15">
        <v>902.64320193081244</v>
      </c>
      <c r="G6" s="3">
        <v>0.52907374729533607</v>
      </c>
      <c r="H6" s="3">
        <v>0.90679936586512355</v>
      </c>
      <c r="I6" s="3">
        <v>0.58345182761633074</v>
      </c>
      <c r="J6" s="3"/>
      <c r="K6" s="15">
        <v>1934.3571110913567</v>
      </c>
      <c r="L6" s="16">
        <v>0.65</v>
      </c>
      <c r="M6" s="17">
        <v>1257.3321222093819</v>
      </c>
      <c r="N6" s="15">
        <v>3610.5031222093821</v>
      </c>
      <c r="O6" s="15">
        <v>1452.3343210818109</v>
      </c>
      <c r="P6" s="18">
        <v>0.79851011565588048</v>
      </c>
      <c r="Q6" s="19">
        <v>1499.2</v>
      </c>
      <c r="R6" s="3">
        <v>744.77099999999996</v>
      </c>
      <c r="S6" s="19">
        <v>1408.408335562905</v>
      </c>
      <c r="T6" s="20" t="s">
        <v>6</v>
      </c>
      <c r="U6" s="15">
        <v>774.93536888683309</v>
      </c>
      <c r="V6" s="21" t="s">
        <v>6</v>
      </c>
      <c r="W6" s="17">
        <v>1645.6427220096111</v>
      </c>
      <c r="X6" s="18">
        <v>2902.974844218993</v>
      </c>
      <c r="Y6" s="3">
        <v>1.3382503425631835</v>
      </c>
      <c r="Z6" s="22">
        <v>3647.7458442189927</v>
      </c>
      <c r="AA6" s="23">
        <v>4520.38</v>
      </c>
      <c r="AB6" s="24">
        <f t="shared" ref="AB6:AB11" si="0">Z6-AA6</f>
        <v>-872.63415578100739</v>
      </c>
      <c r="AC6" s="25">
        <v>3636.4</v>
      </c>
      <c r="AD6" s="26">
        <f t="shared" ref="AD6:AD11" si="1">Z6-AC6</f>
        <v>11.345844218992625</v>
      </c>
    </row>
    <row r="7" spans="1:30" s="27" customFormat="1" ht="35.1" customHeight="1">
      <c r="A7" s="13" t="s">
        <v>22</v>
      </c>
      <c r="B7" s="14">
        <v>0.93300000000000005</v>
      </c>
      <c r="C7" s="15">
        <v>1040.7</v>
      </c>
      <c r="D7" s="15">
        <v>1115.4340836012861</v>
      </c>
      <c r="E7" s="15">
        <v>1291.5140000000001</v>
      </c>
      <c r="F7" s="15">
        <v>1384.2593783494106</v>
      </c>
      <c r="G7" s="3">
        <v>0.81136743174427806</v>
      </c>
      <c r="H7" s="3">
        <v>1.6795674164766101</v>
      </c>
      <c r="I7" s="3">
        <v>0.48308119327913701</v>
      </c>
      <c r="J7" s="3"/>
      <c r="K7" s="15">
        <v>1643.1018536767554</v>
      </c>
      <c r="L7" s="16">
        <v>0.65</v>
      </c>
      <c r="M7" s="17">
        <v>1068.016204889891</v>
      </c>
      <c r="N7" s="15">
        <v>2388.230204889891</v>
      </c>
      <c r="O7" s="15">
        <v>2559.7322667630128</v>
      </c>
      <c r="P7" s="18">
        <v>0.74587629318717008</v>
      </c>
      <c r="Q7" s="19">
        <v>1012</v>
      </c>
      <c r="R7" s="3">
        <v>279.51400000000001</v>
      </c>
      <c r="S7" s="19">
        <v>2528.9712806965604</v>
      </c>
      <c r="T7" s="20" t="s">
        <v>6</v>
      </c>
      <c r="U7" s="15">
        <v>679.39785205221222</v>
      </c>
      <c r="V7" s="21" t="s">
        <v>6</v>
      </c>
      <c r="W7" s="17">
        <v>1442.7604874774509</v>
      </c>
      <c r="X7" s="18">
        <v>2510.7766923673416</v>
      </c>
      <c r="Y7" s="3">
        <v>1.4222185163017755</v>
      </c>
      <c r="Z7" s="22">
        <v>2790.2906923673418</v>
      </c>
      <c r="AA7" s="23">
        <v>3134.6</v>
      </c>
      <c r="AB7" s="24">
        <f t="shared" si="0"/>
        <v>-344.30930763265815</v>
      </c>
      <c r="AC7" s="25">
        <f>2852.35+416.5</f>
        <v>3268.85</v>
      </c>
      <c r="AD7" s="26">
        <f t="shared" si="1"/>
        <v>-478.55930763265815</v>
      </c>
    </row>
    <row r="8" spans="1:30" s="27" customFormat="1" ht="35.1" customHeight="1">
      <c r="A8" s="13" t="s">
        <v>23</v>
      </c>
      <c r="B8" s="14">
        <v>0.78800000000000003</v>
      </c>
      <c r="C8" s="15">
        <v>692</v>
      </c>
      <c r="D8" s="15">
        <v>878.17258883248724</v>
      </c>
      <c r="E8" s="15">
        <v>903.07400000000007</v>
      </c>
      <c r="F8" s="15">
        <v>1146.0329949238578</v>
      </c>
      <c r="G8" s="3">
        <v>0.67173382555972316</v>
      </c>
      <c r="H8" s="3">
        <v>1.860412079395477</v>
      </c>
      <c r="I8" s="3">
        <v>0.36106722429903626</v>
      </c>
      <c r="J8" s="3">
        <v>0.36106722429903626</v>
      </c>
      <c r="K8" s="15">
        <v>1876.6034841324883</v>
      </c>
      <c r="L8" s="16">
        <v>0.65</v>
      </c>
      <c r="M8" s="17">
        <v>1219.7922646861175</v>
      </c>
      <c r="N8" s="15">
        <v>2147.8662646861176</v>
      </c>
      <c r="O8" s="15">
        <v>2725.7186100077633</v>
      </c>
      <c r="P8" s="18">
        <v>0.68189282208120372</v>
      </c>
      <c r="Q8" s="19">
        <v>667</v>
      </c>
      <c r="R8" s="3">
        <v>236.07400000000001</v>
      </c>
      <c r="S8" s="19">
        <v>2693.9927216828901</v>
      </c>
      <c r="T8" s="20" t="s">
        <v>6</v>
      </c>
      <c r="U8" s="15">
        <v>795.62558509580504</v>
      </c>
      <c r="V8" s="21" t="s">
        <v>6</v>
      </c>
      <c r="W8" s="17">
        <v>1689.5801974277351</v>
      </c>
      <c r="X8" s="18">
        <v>2909.3724621138526</v>
      </c>
      <c r="Y8" s="3">
        <v>1.5242930943246396</v>
      </c>
      <c r="Z8" s="22">
        <v>3145.4464621138527</v>
      </c>
      <c r="AA8" s="23">
        <v>4387.87</v>
      </c>
      <c r="AB8" s="24">
        <f t="shared" si="0"/>
        <v>-1242.4235378861472</v>
      </c>
      <c r="AC8" s="25">
        <v>3438.78</v>
      </c>
      <c r="AD8" s="26">
        <f t="shared" si="1"/>
        <v>-293.3335378861475</v>
      </c>
    </row>
    <row r="9" spans="1:30" s="27" customFormat="1" ht="35.1" customHeight="1">
      <c r="A9" s="13" t="s">
        <v>25</v>
      </c>
      <c r="B9" s="14">
        <v>8.5820000000000007</v>
      </c>
      <c r="C9" s="15">
        <v>22234.9</v>
      </c>
      <c r="D9" s="15">
        <v>2590.8762526217665</v>
      </c>
      <c r="E9" s="15">
        <v>18818.949000000001</v>
      </c>
      <c r="F9" s="15">
        <v>2192.8395478909342</v>
      </c>
      <c r="G9" s="3">
        <v>1.2853072336205269</v>
      </c>
      <c r="H9" s="3">
        <v>0.75155706994320215</v>
      </c>
      <c r="I9" s="3">
        <v>1.7101924591271054</v>
      </c>
      <c r="J9" s="3">
        <v>1.7101924591271054</v>
      </c>
      <c r="K9" s="15">
        <v>0</v>
      </c>
      <c r="L9" s="16">
        <v>0.65</v>
      </c>
      <c r="M9" s="17">
        <v>0</v>
      </c>
      <c r="N9" s="15">
        <v>24805.949000000001</v>
      </c>
      <c r="O9" s="15">
        <v>2890.4624796084827</v>
      </c>
      <c r="P9" s="18">
        <v>1.7101924591271054</v>
      </c>
      <c r="Q9" s="19">
        <v>16247.9</v>
      </c>
      <c r="R9" s="3">
        <v>2571.049</v>
      </c>
      <c r="S9" s="19">
        <v>2192.8395478909342</v>
      </c>
      <c r="T9" s="20" t="s">
        <v>6</v>
      </c>
      <c r="U9" s="15">
        <v>0</v>
      </c>
      <c r="V9" s="21" t="s">
        <v>6</v>
      </c>
      <c r="W9" s="17">
        <v>0</v>
      </c>
      <c r="X9" s="18">
        <v>0</v>
      </c>
      <c r="Y9" s="3">
        <v>1.7101924591271054</v>
      </c>
      <c r="Z9" s="22">
        <v>2571.049</v>
      </c>
      <c r="AA9" s="23">
        <v>2268.35</v>
      </c>
      <c r="AB9" s="24">
        <f t="shared" si="0"/>
        <v>302.69900000000007</v>
      </c>
      <c r="AC9" s="25">
        <v>2484.37</v>
      </c>
      <c r="AD9" s="26"/>
    </row>
    <row r="10" spans="1:30" s="27" customFormat="1" ht="35.1" customHeight="1">
      <c r="A10" s="13" t="s">
        <v>24</v>
      </c>
      <c r="B10" s="14">
        <v>1.9910000000000001</v>
      </c>
      <c r="C10" s="15">
        <v>4503.3</v>
      </c>
      <c r="D10" s="15">
        <v>2261.8282270215973</v>
      </c>
      <c r="E10" s="15">
        <v>3242.4769999999999</v>
      </c>
      <c r="F10" s="15">
        <v>1628.5670517327974</v>
      </c>
      <c r="G10" s="3">
        <v>0.95456551485559471</v>
      </c>
      <c r="H10" s="3">
        <v>1.5817734532387207</v>
      </c>
      <c r="I10" s="3">
        <v>0.60347802202717338</v>
      </c>
      <c r="J10" s="3"/>
      <c r="K10" s="15">
        <v>2582.6572198705057</v>
      </c>
      <c r="L10" s="16">
        <v>0.65</v>
      </c>
      <c r="M10" s="17">
        <v>1678.7271929158287</v>
      </c>
      <c r="N10" s="15">
        <v>6778.5041929158288</v>
      </c>
      <c r="O10" s="15">
        <v>3404.572673488613</v>
      </c>
      <c r="P10" s="18">
        <v>0.80901174462639269</v>
      </c>
      <c r="Q10" s="19">
        <v>2646</v>
      </c>
      <c r="R10" s="3">
        <v>596.47699999999998</v>
      </c>
      <c r="S10" s="19">
        <v>2471.7248583203559</v>
      </c>
      <c r="T10" s="20" t="s">
        <v>6</v>
      </c>
      <c r="U10" s="15">
        <v>1026.176600829323</v>
      </c>
      <c r="V10" s="21" t="s">
        <v>6</v>
      </c>
      <c r="W10" s="17">
        <v>2179.1753512000923</v>
      </c>
      <c r="X10" s="18">
        <v>3857.902544115921</v>
      </c>
      <c r="Y10" s="3">
        <v>1.3214968072018025</v>
      </c>
      <c r="Z10" s="22">
        <v>4454.3795441159209</v>
      </c>
      <c r="AA10" s="23">
        <v>4815.53</v>
      </c>
      <c r="AB10" s="24">
        <f t="shared" si="0"/>
        <v>-361.15045588407884</v>
      </c>
      <c r="AC10" s="25">
        <v>5006.95</v>
      </c>
      <c r="AD10" s="26">
        <f t="shared" si="1"/>
        <v>-552.57045588407891</v>
      </c>
    </row>
    <row r="11" spans="1:30" s="34" customFormat="1" ht="35.1" customHeight="1">
      <c r="A11" s="28" t="s">
        <v>19</v>
      </c>
      <c r="B11" s="4">
        <v>16.303000000000001</v>
      </c>
      <c r="C11" s="29">
        <v>30937.3</v>
      </c>
      <c r="D11" s="29">
        <v>1897.6446052873703</v>
      </c>
      <c r="E11" s="15">
        <v>27814.254999999997</v>
      </c>
      <c r="F11" s="15">
        <v>1706.0820094461139</v>
      </c>
      <c r="G11" s="4">
        <v>1</v>
      </c>
      <c r="H11" s="4">
        <v>1.00021659538301</v>
      </c>
      <c r="I11" s="4">
        <v>0.99978345152039083</v>
      </c>
      <c r="J11" s="4">
        <v>1.0356298417130709</v>
      </c>
      <c r="K11" s="29">
        <v>9938.3266266545816</v>
      </c>
      <c r="L11" s="30">
        <v>0.65</v>
      </c>
      <c r="M11" s="2">
        <v>6459.9123073254777</v>
      </c>
      <c r="N11" s="29">
        <v>42281.367307325476</v>
      </c>
      <c r="O11" s="29">
        <v>2593.4715885006117</v>
      </c>
      <c r="P11" s="31">
        <v>1</v>
      </c>
      <c r="Q11" s="1">
        <v>22930.1</v>
      </c>
      <c r="R11" s="4">
        <v>4884.1549999999997</v>
      </c>
      <c r="S11" s="1">
        <v>1706.0820094461139</v>
      </c>
      <c r="T11" s="1">
        <v>1</v>
      </c>
      <c r="U11" s="29">
        <v>4068.6289033387243</v>
      </c>
      <c r="V11" s="2">
        <v>15100</v>
      </c>
      <c r="W11" s="2">
        <v>8640.0876926745223</v>
      </c>
      <c r="X11" s="31">
        <v>15100</v>
      </c>
      <c r="Y11" s="1">
        <v>1.46104199088148</v>
      </c>
      <c r="Z11" s="22">
        <v>19984.154999999999</v>
      </c>
      <c r="AA11" s="32">
        <f>AA5+AA6+AA7+AA8+AA9+AA10</f>
        <v>23172.329999999998</v>
      </c>
      <c r="AB11" s="24">
        <f t="shared" si="0"/>
        <v>-3188.1749999999993</v>
      </c>
      <c r="AC11" s="33">
        <f>AC5+AC6+AC7+AC8+AC9+AC10</f>
        <v>21348.11</v>
      </c>
      <c r="AD11" s="26">
        <f t="shared" si="1"/>
        <v>-1363.9550000000017</v>
      </c>
    </row>
    <row r="12" spans="1:30" s="35" customFormat="1" ht="25.2">
      <c r="U12" s="36"/>
      <c r="V12" s="36"/>
    </row>
    <row r="13" spans="1:30" s="35" customFormat="1" ht="25.2">
      <c r="I13" s="37"/>
      <c r="M13" s="37"/>
      <c r="Q13" s="38">
        <f>Q11+R11</f>
        <v>27814.254999999997</v>
      </c>
    </row>
    <row r="14" spans="1:30" s="35" customFormat="1" ht="54" customHeight="1">
      <c r="B14" s="65"/>
      <c r="C14" s="65"/>
      <c r="D14" s="65"/>
      <c r="E14" s="65"/>
      <c r="F14" s="65"/>
      <c r="G14" s="65"/>
      <c r="H14" s="65"/>
      <c r="I14" s="65"/>
      <c r="J14" s="65"/>
      <c r="K14" s="65"/>
      <c r="M14" s="37"/>
      <c r="N14" s="37"/>
      <c r="O14" s="37"/>
      <c r="T14" s="37"/>
    </row>
    <row r="15" spans="1:30" s="39" customFormat="1" ht="25.2">
      <c r="I15" s="40"/>
      <c r="J15" s="40"/>
      <c r="P15" s="40"/>
      <c r="Q15" s="40"/>
      <c r="R15" s="40"/>
      <c r="S15" s="40"/>
      <c r="T15" s="40"/>
      <c r="Y15" s="40"/>
    </row>
    <row r="16" spans="1:30" s="39" customFormat="1" ht="25.2"/>
    <row r="17" spans="2:2">
      <c r="B17" s="39"/>
    </row>
    <row r="18" spans="2:2">
      <c r="B18" s="39"/>
    </row>
  </sheetData>
  <mergeCells count="1">
    <mergeCell ref="B14:K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15"/>
  <sheetViews>
    <sheetView tabSelected="1" zoomScaleSheetLayoutView="80" workbookViewId="0">
      <selection activeCell="L5" sqref="L5"/>
    </sheetView>
  </sheetViews>
  <sheetFormatPr defaultColWidth="9.109375" defaultRowHeight="15.6"/>
  <cols>
    <col min="1" max="1" width="9.109375" style="42" customWidth="1"/>
    <col min="2" max="2" width="24.44140625" style="42" customWidth="1"/>
    <col min="3" max="3" width="16.44140625" style="42" customWidth="1"/>
    <col min="4" max="4" width="21.5546875" style="42" customWidth="1"/>
    <col min="5" max="5" width="18.109375" style="42" customWidth="1"/>
    <col min="6" max="6" width="17.44140625" style="41" customWidth="1"/>
    <col min="7" max="7" width="12" style="41" hidden="1" customWidth="1"/>
    <col min="8" max="8" width="12.44140625" style="41" hidden="1" customWidth="1"/>
    <col min="9" max="9" width="12" style="41" hidden="1" customWidth="1"/>
    <col min="10" max="10" width="11.44140625" style="41" hidden="1" customWidth="1"/>
    <col min="11" max="11" width="11" style="41" hidden="1" customWidth="1"/>
    <col min="12" max="12" width="9.109375" style="41" customWidth="1"/>
    <col min="13" max="13" width="11.5546875" style="41" customWidth="1"/>
    <col min="14" max="109" width="9.109375" style="41" customWidth="1"/>
    <col min="110" max="16384" width="9.109375" style="42"/>
  </cols>
  <sheetData>
    <row r="1" spans="1:13">
      <c r="A1" s="41"/>
      <c r="B1" s="41"/>
      <c r="C1" s="41"/>
      <c r="D1" s="41"/>
      <c r="E1" s="41"/>
    </row>
    <row r="2" spans="1:13">
      <c r="A2" s="41"/>
      <c r="B2" s="43" t="s">
        <v>26</v>
      </c>
      <c r="C2" s="43"/>
      <c r="D2" s="43"/>
      <c r="E2" s="43"/>
    </row>
    <row r="3" spans="1:13">
      <c r="A3" s="44"/>
      <c r="B3" s="66" t="s">
        <v>55</v>
      </c>
      <c r="C3" s="66"/>
      <c r="D3" s="66"/>
      <c r="E3" s="66"/>
      <c r="F3" s="66"/>
    </row>
    <row r="4" spans="1:13">
      <c r="A4" s="41"/>
      <c r="B4" s="43" t="s">
        <v>59</v>
      </c>
      <c r="C4" s="43"/>
      <c r="D4" s="43"/>
      <c r="E4" s="43"/>
    </row>
    <row r="5" spans="1:13">
      <c r="A5" s="41"/>
      <c r="B5" s="45"/>
      <c r="C5" s="45"/>
      <c r="D5" s="41"/>
      <c r="E5" s="41"/>
    </row>
    <row r="6" spans="1:13" ht="62.4">
      <c r="A6" s="46"/>
      <c r="B6" s="47" t="s">
        <v>27</v>
      </c>
      <c r="C6" s="46" t="s">
        <v>56</v>
      </c>
      <c r="D6" s="46" t="s">
        <v>58</v>
      </c>
      <c r="E6" s="48" t="s">
        <v>57</v>
      </c>
      <c r="F6" s="46" t="s">
        <v>28</v>
      </c>
      <c r="G6" s="46" t="s">
        <v>52</v>
      </c>
      <c r="H6" s="42" t="s">
        <v>46</v>
      </c>
      <c r="I6" s="46" t="s">
        <v>47</v>
      </c>
      <c r="J6" s="46" t="s">
        <v>49</v>
      </c>
      <c r="K6" s="49" t="s">
        <v>48</v>
      </c>
      <c r="M6" s="41">
        <f>(4887.4-3.245)/16.303</f>
        <v>299.5862724651904</v>
      </c>
    </row>
    <row r="7" spans="1:13">
      <c r="B7" s="47"/>
      <c r="C7" s="48">
        <v>1</v>
      </c>
      <c r="D7" s="48">
        <v>2</v>
      </c>
      <c r="E7" s="48">
        <v>3</v>
      </c>
      <c r="F7" s="42">
        <v>4</v>
      </c>
      <c r="G7" s="42"/>
      <c r="H7" s="42"/>
      <c r="I7" s="42">
        <v>1</v>
      </c>
      <c r="J7" s="42">
        <v>2</v>
      </c>
      <c r="K7" s="42"/>
    </row>
    <row r="8" spans="1:13">
      <c r="A8" s="50"/>
      <c r="B8" s="42" t="s">
        <v>20</v>
      </c>
      <c r="C8" s="61">
        <v>1.5229999999999999</v>
      </c>
      <c r="D8" s="51">
        <f>M6*C8</f>
        <v>456.26989296448494</v>
      </c>
      <c r="E8" s="51">
        <v>858</v>
      </c>
      <c r="F8" s="51">
        <f>D8+E8</f>
        <v>1314.2698929644848</v>
      </c>
      <c r="G8" s="52">
        <f>'Расчет Дотации'!X5</f>
        <v>2918.9734571838926</v>
      </c>
      <c r="H8" s="42">
        <v>130</v>
      </c>
      <c r="I8" s="53">
        <f>F8+G8+H8</f>
        <v>4363.2433501483774</v>
      </c>
      <c r="J8" s="53"/>
      <c r="K8" s="53"/>
    </row>
    <row r="9" spans="1:13">
      <c r="A9" s="50"/>
      <c r="B9" s="42" t="s">
        <v>29</v>
      </c>
      <c r="C9" s="62">
        <v>2.4860000000000002</v>
      </c>
      <c r="D9" s="51">
        <f>M6*C9</f>
        <v>744.77147334846336</v>
      </c>
      <c r="E9" s="51">
        <v>1608.4</v>
      </c>
      <c r="F9" s="51">
        <f t="shared" ref="F9:F20" si="0">D9+E9</f>
        <v>2353.1714733484632</v>
      </c>
      <c r="G9" s="52">
        <f>'Расчет Дотации'!X6</f>
        <v>2902.974844218993</v>
      </c>
      <c r="H9" s="42">
        <v>130</v>
      </c>
      <c r="I9" s="53">
        <f t="shared" ref="I9:I16" si="1">F9+G9+H9</f>
        <v>5386.1463175674562</v>
      </c>
      <c r="J9" s="53"/>
      <c r="K9" s="53"/>
    </row>
    <row r="10" spans="1:13">
      <c r="A10" s="50"/>
      <c r="B10" s="42" t="s">
        <v>22</v>
      </c>
      <c r="C10" s="61">
        <v>0.93300000000000005</v>
      </c>
      <c r="D10" s="51">
        <f>M6*C10</f>
        <v>279.51399221002265</v>
      </c>
      <c r="E10" s="51">
        <v>1040.7</v>
      </c>
      <c r="F10" s="51">
        <f t="shared" si="0"/>
        <v>1320.2139922100228</v>
      </c>
      <c r="G10" s="52">
        <f>'Расчет Дотации'!X7</f>
        <v>2510.7766923673416</v>
      </c>
      <c r="H10" s="42">
        <v>130</v>
      </c>
      <c r="I10" s="53">
        <f t="shared" si="1"/>
        <v>3960.9906845773644</v>
      </c>
      <c r="J10" s="53"/>
      <c r="K10" s="53"/>
    </row>
    <row r="11" spans="1:13">
      <c r="A11" s="50"/>
      <c r="B11" s="42" t="s">
        <v>30</v>
      </c>
      <c r="C11" s="61">
        <v>0.78800000000000003</v>
      </c>
      <c r="D11" s="51">
        <f>M6*C11</f>
        <v>236.07398270257005</v>
      </c>
      <c r="E11" s="51">
        <v>692</v>
      </c>
      <c r="F11" s="51">
        <f t="shared" si="0"/>
        <v>928.07398270256999</v>
      </c>
      <c r="G11" s="52">
        <f>'Расчет Дотации'!X8</f>
        <v>2909.3724621138526</v>
      </c>
      <c r="H11" s="42">
        <v>150</v>
      </c>
      <c r="I11" s="53">
        <f t="shared" si="1"/>
        <v>3987.4464448164226</v>
      </c>
      <c r="J11" s="53"/>
      <c r="K11" s="53"/>
    </row>
    <row r="12" spans="1:13">
      <c r="A12" s="54"/>
      <c r="B12" s="55" t="s">
        <v>31</v>
      </c>
      <c r="C12" s="63">
        <f>C8+C9+C10+C11</f>
        <v>5.73</v>
      </c>
      <c r="D12" s="56">
        <f>SUM(D8:D11)</f>
        <v>1716.6293412255411</v>
      </c>
      <c r="E12" s="56">
        <f>E8+E9+E10+E11</f>
        <v>4199.1000000000004</v>
      </c>
      <c r="F12" s="56">
        <f t="shared" si="0"/>
        <v>5915.7293412255412</v>
      </c>
      <c r="G12" s="57">
        <f>G8+G9+G10+G11</f>
        <v>11242.097455884079</v>
      </c>
      <c r="H12" s="55">
        <f>H8+H9+H10+H11</f>
        <v>540</v>
      </c>
      <c r="I12" s="58">
        <f t="shared" si="1"/>
        <v>17697.826797109621</v>
      </c>
      <c r="J12" s="53">
        <f>J8+J9+J10+J11</f>
        <v>0</v>
      </c>
      <c r="K12" s="53"/>
    </row>
    <row r="13" spans="1:13">
      <c r="A13" s="50"/>
      <c r="C13" s="61"/>
      <c r="D13" s="51"/>
      <c r="E13" s="51"/>
      <c r="F13" s="51"/>
      <c r="G13" s="42"/>
      <c r="H13" s="42"/>
      <c r="I13" s="53"/>
      <c r="J13" s="53"/>
      <c r="K13" s="53"/>
    </row>
    <row r="14" spans="1:13">
      <c r="A14" s="50"/>
      <c r="B14" s="42" t="s">
        <v>25</v>
      </c>
      <c r="C14" s="62">
        <v>8.5820000000000007</v>
      </c>
      <c r="D14" s="51">
        <f>M6*C14</f>
        <v>2571.0493902962644</v>
      </c>
      <c r="E14" s="51">
        <v>22234.9</v>
      </c>
      <c r="F14" s="51">
        <f t="shared" si="0"/>
        <v>24805.949390296264</v>
      </c>
      <c r="G14" s="52">
        <f>'Расчет Дотации'!X9</f>
        <v>0</v>
      </c>
      <c r="H14" s="42">
        <v>0</v>
      </c>
      <c r="I14" s="53">
        <f t="shared" si="1"/>
        <v>24805.949390296264</v>
      </c>
      <c r="J14" s="53"/>
      <c r="K14" s="53"/>
    </row>
    <row r="15" spans="1:13">
      <c r="A15" s="50"/>
      <c r="B15" s="42" t="s">
        <v>32</v>
      </c>
      <c r="C15" s="61">
        <v>1.9910000000000001</v>
      </c>
      <c r="D15" s="51">
        <f>M6*C15</f>
        <v>596.47626847819413</v>
      </c>
      <c r="E15" s="51">
        <v>4503.3</v>
      </c>
      <c r="F15" s="51">
        <f t="shared" si="0"/>
        <v>5099.7762684781947</v>
      </c>
      <c r="G15" s="52">
        <f>'Расчет Дотации'!X10</f>
        <v>3857.902544115921</v>
      </c>
      <c r="H15" s="42">
        <v>0</v>
      </c>
      <c r="I15" s="53">
        <f t="shared" si="1"/>
        <v>8957.6788125941166</v>
      </c>
      <c r="J15" s="53"/>
      <c r="K15" s="53"/>
    </row>
    <row r="16" spans="1:13">
      <c r="A16" s="54"/>
      <c r="B16" s="55" t="s">
        <v>33</v>
      </c>
      <c r="C16" s="64">
        <f>C14+C15</f>
        <v>10.573</v>
      </c>
      <c r="D16" s="56">
        <f>D14+D15</f>
        <v>3167.5256587744584</v>
      </c>
      <c r="E16" s="56">
        <f>E14+E15</f>
        <v>26738.2</v>
      </c>
      <c r="F16" s="51">
        <f t="shared" si="0"/>
        <v>29905.72565877446</v>
      </c>
      <c r="G16" s="52">
        <f>G14+G15</f>
        <v>3857.902544115921</v>
      </c>
      <c r="H16" s="42">
        <v>0</v>
      </c>
      <c r="I16" s="53">
        <f t="shared" si="1"/>
        <v>33763.628202890381</v>
      </c>
      <c r="J16" s="53">
        <f>J14+J15</f>
        <v>0</v>
      </c>
      <c r="K16" s="53"/>
    </row>
    <row r="17" spans="1:11">
      <c r="A17" s="50"/>
      <c r="C17" s="61"/>
      <c r="D17" s="51"/>
      <c r="E17" s="51"/>
      <c r="F17" s="51"/>
      <c r="G17" s="42"/>
      <c r="H17" s="42"/>
      <c r="I17" s="53"/>
      <c r="J17" s="53"/>
      <c r="K17" s="53"/>
    </row>
    <row r="18" spans="1:11">
      <c r="A18" s="54"/>
      <c r="B18" s="55" t="s">
        <v>19</v>
      </c>
      <c r="C18" s="63">
        <f>C12+C16</f>
        <v>16.303000000000001</v>
      </c>
      <c r="D18" s="56">
        <f>D12+D16</f>
        <v>4884.1549999999997</v>
      </c>
      <c r="E18" s="56">
        <f>E12+E16</f>
        <v>30937.300000000003</v>
      </c>
      <c r="F18" s="56">
        <f>D18+E18</f>
        <v>35821.455000000002</v>
      </c>
      <c r="G18" s="58">
        <f>G12+G16</f>
        <v>15100</v>
      </c>
      <c r="H18" s="58">
        <f>H12+H16</f>
        <v>540</v>
      </c>
      <c r="I18" s="58">
        <f>F18+G18+H18</f>
        <v>51461.455000000002</v>
      </c>
      <c r="J18" s="53">
        <f>J12+J16</f>
        <v>0</v>
      </c>
      <c r="K18" s="53"/>
    </row>
    <row r="19" spans="1:11" ht="53.25" customHeight="1">
      <c r="B19" s="59" t="s">
        <v>41</v>
      </c>
      <c r="D19" s="51">
        <v>3.2450000000000001</v>
      </c>
      <c r="E19" s="51">
        <v>36584</v>
      </c>
      <c r="F19" s="51">
        <f t="shared" si="0"/>
        <v>36587.245000000003</v>
      </c>
      <c r="G19" s="42">
        <f>95796+5253.6+6547.1-2.09</f>
        <v>107594.61000000002</v>
      </c>
      <c r="H19" s="42">
        <f>5727.3+5+5.7+4.7+12652.1</f>
        <v>18394.8</v>
      </c>
      <c r="I19" s="53">
        <f>F19+G19+H19</f>
        <v>162576.655</v>
      </c>
      <c r="J19" s="42"/>
      <c r="K19" s="42"/>
    </row>
    <row r="20" spans="1:11" ht="46.8">
      <c r="B20" s="59" t="s">
        <v>34</v>
      </c>
      <c r="C20" s="56">
        <f>C18+C19</f>
        <v>16.303000000000001</v>
      </c>
      <c r="D20" s="56">
        <f>D18+D19</f>
        <v>4887.3999999999996</v>
      </c>
      <c r="E20" s="56">
        <f>E18+E19</f>
        <v>67521.3</v>
      </c>
      <c r="F20" s="56">
        <f t="shared" si="0"/>
        <v>72408.7</v>
      </c>
      <c r="G20" s="58">
        <f>G18+G19</f>
        <v>122694.61000000002</v>
      </c>
      <c r="H20" s="58">
        <f>H18+H19</f>
        <v>18934.8</v>
      </c>
      <c r="I20" s="58">
        <f>I18+I19</f>
        <v>214038.11</v>
      </c>
      <c r="J20" s="42"/>
      <c r="K20" s="42"/>
    </row>
    <row r="21" spans="1:11">
      <c r="A21" s="41"/>
      <c r="B21" s="41"/>
      <c r="C21" s="41"/>
      <c r="D21" s="41"/>
      <c r="E21" s="41"/>
    </row>
    <row r="22" spans="1:11">
      <c r="A22" s="41"/>
      <c r="B22" s="41"/>
      <c r="C22" s="41"/>
      <c r="D22" s="60"/>
      <c r="E22" s="41"/>
    </row>
    <row r="23" spans="1:11">
      <c r="A23" s="41"/>
      <c r="B23" s="41"/>
      <c r="C23" s="41"/>
      <c r="D23" s="41"/>
      <c r="E23" s="41"/>
    </row>
    <row r="24" spans="1:11">
      <c r="A24" s="41"/>
      <c r="B24" s="41"/>
      <c r="C24" s="41"/>
      <c r="D24" s="41"/>
      <c r="E24" s="41"/>
    </row>
    <row r="25" spans="1:11">
      <c r="A25" s="41"/>
      <c r="B25" s="41"/>
      <c r="C25" s="41"/>
      <c r="D25" s="41"/>
      <c r="E25" s="41"/>
    </row>
    <row r="26" spans="1:11">
      <c r="A26" s="41"/>
      <c r="B26" s="41"/>
      <c r="C26" s="41"/>
      <c r="D26" s="41"/>
      <c r="E26" s="41"/>
    </row>
    <row r="27" spans="1:11">
      <c r="A27" s="41"/>
      <c r="B27" s="41"/>
      <c r="C27" s="41"/>
      <c r="D27" s="41"/>
      <c r="E27" s="41"/>
    </row>
    <row r="28" spans="1:11">
      <c r="A28" s="41"/>
      <c r="B28" s="41"/>
      <c r="C28" s="41"/>
      <c r="D28" s="41"/>
      <c r="E28" s="41"/>
    </row>
    <row r="29" spans="1:11">
      <c r="A29" s="41"/>
      <c r="B29" s="41"/>
      <c r="C29" s="41"/>
      <c r="D29" s="41"/>
      <c r="E29" s="41"/>
    </row>
    <row r="30" spans="1:11">
      <c r="A30" s="41"/>
      <c r="B30" s="41"/>
      <c r="C30" s="41"/>
      <c r="D30" s="41"/>
      <c r="E30" s="41"/>
    </row>
    <row r="31" spans="1:11">
      <c r="A31" s="41"/>
      <c r="B31" s="41"/>
      <c r="C31" s="41"/>
      <c r="D31" s="41"/>
      <c r="E31" s="41"/>
    </row>
    <row r="32" spans="1:11">
      <c r="A32" s="41"/>
      <c r="B32" s="41"/>
      <c r="C32" s="41"/>
      <c r="D32" s="41"/>
      <c r="E32" s="41"/>
    </row>
    <row r="33" s="41" customFormat="1"/>
    <row r="34" s="41" customFormat="1"/>
    <row r="35" s="41" customFormat="1"/>
    <row r="36" s="41" customFormat="1"/>
    <row r="37" s="41" customFormat="1"/>
    <row r="38" s="41" customFormat="1"/>
    <row r="39" s="41" customFormat="1"/>
    <row r="40" s="41" customFormat="1"/>
    <row r="41" s="41" customFormat="1"/>
    <row r="42" s="41" customFormat="1"/>
    <row r="43" s="41" customFormat="1"/>
    <row r="44" s="41" customFormat="1"/>
    <row r="45" s="41" customFormat="1"/>
    <row r="46" s="41" customFormat="1"/>
    <row r="47" s="41" customFormat="1"/>
    <row r="48" s="41" customFormat="1"/>
    <row r="49" s="41" customFormat="1"/>
    <row r="50" s="41" customFormat="1"/>
    <row r="51" s="41" customFormat="1"/>
    <row r="52" s="41" customFormat="1"/>
    <row r="53" s="41" customFormat="1"/>
    <row r="54" s="41" customFormat="1"/>
    <row r="55" s="41" customFormat="1"/>
    <row r="56" s="41" customFormat="1"/>
    <row r="57" s="41" customFormat="1"/>
    <row r="58" s="41" customFormat="1"/>
    <row r="59" s="41" customFormat="1"/>
    <row r="60" s="41" customFormat="1"/>
    <row r="61" s="41" customFormat="1"/>
    <row r="62" s="41" customFormat="1"/>
    <row r="63" s="41" customFormat="1"/>
    <row r="64" s="41" customFormat="1"/>
    <row r="65" s="41" customFormat="1"/>
    <row r="66" s="41" customFormat="1"/>
    <row r="67" s="41" customFormat="1"/>
    <row r="68" s="41" customFormat="1"/>
    <row r="69" s="41" customFormat="1"/>
    <row r="70" s="41" customFormat="1"/>
    <row r="71" s="41" customFormat="1"/>
    <row r="72" s="41" customFormat="1"/>
    <row r="73" s="41" customFormat="1"/>
    <row r="74" s="41" customFormat="1"/>
    <row r="75" s="41" customFormat="1"/>
    <row r="76" s="41" customFormat="1"/>
    <row r="77" s="41" customFormat="1"/>
    <row r="78" s="41" customFormat="1"/>
    <row r="79" s="41" customFormat="1"/>
    <row r="80" s="41" customFormat="1"/>
    <row r="81" s="41" customFormat="1"/>
    <row r="82" s="41" customFormat="1"/>
    <row r="83" s="41" customFormat="1"/>
    <row r="84" s="41" customFormat="1"/>
    <row r="85" s="41" customFormat="1"/>
    <row r="86" s="41" customFormat="1"/>
    <row r="87" s="41" customFormat="1"/>
    <row r="88" s="41" customFormat="1"/>
    <row r="89" s="41" customFormat="1"/>
    <row r="90" s="41" customFormat="1"/>
    <row r="91" s="41" customFormat="1"/>
    <row r="92" s="41" customFormat="1"/>
    <row r="93" s="41" customFormat="1"/>
    <row r="94" s="41" customFormat="1"/>
    <row r="95" s="41" customFormat="1"/>
    <row r="96" s="41" customFormat="1"/>
    <row r="97" s="41" customFormat="1"/>
    <row r="98" s="41" customFormat="1"/>
    <row r="99" s="41" customFormat="1"/>
    <row r="100" s="41" customFormat="1"/>
    <row r="101" s="41" customFormat="1"/>
    <row r="102" s="41" customFormat="1"/>
    <row r="103" s="41" customFormat="1"/>
    <row r="104" s="41" customFormat="1"/>
    <row r="105" s="41" customFormat="1"/>
    <row r="106" s="41" customFormat="1"/>
    <row r="107" s="41" customFormat="1"/>
    <row r="108" s="41" customFormat="1"/>
    <row r="109" s="41" customFormat="1"/>
    <row r="110" s="41" customFormat="1"/>
    <row r="111" s="41" customFormat="1"/>
    <row r="112" s="41" customFormat="1"/>
    <row r="113" s="41" customFormat="1"/>
    <row r="114" s="41" customFormat="1"/>
    <row r="115" s="41" customFormat="1"/>
  </sheetData>
  <mergeCells count="1">
    <mergeCell ref="B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Дотации</vt:lpstr>
      <vt:lpstr>Субвенции от численности</vt:lpstr>
      <vt:lpstr>'Расчет Дотации'!Заголовки_для_печати</vt:lpstr>
      <vt:lpstr>'Субвенции от численности'!Область_печати</vt:lpstr>
    </vt:vector>
  </TitlesOfParts>
  <Company>МинФин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2019-10-02T14:09:25Z</cp:lastPrinted>
  <dcterms:created xsi:type="dcterms:W3CDTF">2011-06-06T14:53:40Z</dcterms:created>
  <dcterms:modified xsi:type="dcterms:W3CDTF">2019-12-11T07:45:06Z</dcterms:modified>
</cp:coreProperties>
</file>